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30" windowWidth="22755" windowHeight="9750" activeTab="0"/>
  </bookViews>
  <sheets>
    <sheet name="Calculator" sheetId="1" r:id="rId1"/>
    <sheet name="2019 Figures" sheetId="2" r:id="rId2"/>
  </sheets>
  <definedNames>
    <definedName name="FIGS">'2019 Figures'!$AT$96</definedName>
  </definedNames>
  <calcPr fullCalcOnLoad="1"/>
</workbook>
</file>

<file path=xl/sharedStrings.xml><?xml version="1.0" encoding="utf-8"?>
<sst xmlns="http://schemas.openxmlformats.org/spreadsheetml/2006/main" count="84" uniqueCount="64">
  <si>
    <t>Certificate of Banns</t>
  </si>
  <si>
    <t>Wedding</t>
  </si>
  <si>
    <t>Marriage Certificate</t>
  </si>
  <si>
    <t>Bells</t>
  </si>
  <si>
    <t>Verger</t>
  </si>
  <si>
    <t>Organist</t>
  </si>
  <si>
    <t>Video</t>
  </si>
  <si>
    <t>Donation</t>
  </si>
  <si>
    <t>Extra Costs</t>
  </si>
  <si>
    <t>Orders of service</t>
  </si>
  <si>
    <t>Sheet Music</t>
  </si>
  <si>
    <t>Recorded Music</t>
  </si>
  <si>
    <t>Do you need Banns published?</t>
  </si>
  <si>
    <t>(Y/N)</t>
  </si>
  <si>
    <t>Do you need a Certificate of Banns to present to another church minister?</t>
  </si>
  <si>
    <t>(0,1 …)</t>
  </si>
  <si>
    <t>Would you like the church bells to be rung (not Wareside)?</t>
  </si>
  <si>
    <t>Would you like a verger?</t>
  </si>
  <si>
    <t>Would you like us to prepare or produce your order of service?</t>
  </si>
  <si>
    <t>Are there any specific pieces of music you would like the organist to play for which we might need to purchase sheet music?</t>
  </si>
  <si>
    <t>Are there any specific recorded songs or pieces of music you would like played during your service?</t>
  </si>
  <si>
    <t>If you would like to make an additional donation to support the work of the church, please enter it here:</t>
  </si>
  <si>
    <t>Total Price</t>
  </si>
  <si>
    <t>Statutory</t>
  </si>
  <si>
    <t>Optional</t>
  </si>
  <si>
    <t>Total</t>
  </si>
  <si>
    <t>Comprising the following:</t>
  </si>
  <si>
    <t>Y</t>
  </si>
  <si>
    <t>N</t>
  </si>
  <si>
    <t>Publication of Banns</t>
  </si>
  <si>
    <t>Extra Marriage Certificate</t>
  </si>
  <si>
    <t>Legal Preliminaries</t>
  </si>
  <si>
    <t>Statutory Wedding Costs</t>
  </si>
  <si>
    <t>Prices dependent on unknown factors</t>
  </si>
  <si>
    <r>
      <t>Optional services</t>
    </r>
    <r>
      <rPr>
        <sz val="11"/>
        <color theme="1"/>
        <rFont val="Calibri"/>
        <family val="2"/>
      </rPr>
      <t xml:space="preserve"> (strongly recommended)</t>
    </r>
  </si>
  <si>
    <t>If you are marrying in one of our churches, put "N" here.</t>
  </si>
  <si>
    <t>We have completed the boxes with the most common responses.  Occasionally prices may vary (e.g. if we are unable to use our regular organist).</t>
  </si>
  <si>
    <t>Your Wedding Price</t>
  </si>
  <si>
    <t xml:space="preserve">Please ask for a quotation.  We would need to know how many copies… </t>
  </si>
  <si>
    <t>There is currently no charge for playing such songs, but any necessary downloads will be charged at cost.</t>
  </si>
  <si>
    <t xml:space="preserve">The church is given no financial help by the government and relies almost entirely on donations to keep going.  Any gift you could give would be gratefully received. </t>
  </si>
  <si>
    <t>Do you wish to marry in one of our church buildings?</t>
  </si>
  <si>
    <r>
      <t xml:space="preserve">How many </t>
    </r>
    <r>
      <rPr>
        <u val="single"/>
        <sz val="11"/>
        <color indexed="8"/>
        <rFont val="Calibri"/>
        <family val="2"/>
      </rPr>
      <t>additional</t>
    </r>
    <r>
      <rPr>
        <sz val="11"/>
        <color theme="1"/>
        <rFont val="Calibri"/>
        <family val="2"/>
      </rPr>
      <t xml:space="preserve"> copies of your marriage certificate would you like? (One is included)</t>
    </r>
  </si>
  <si>
    <t>connected with legal preliminaries which must</t>
  </si>
  <si>
    <t>be paid to the C of E Churches where you live.</t>
  </si>
  <si>
    <t xml:space="preserve">Please note: If either of you is not a resident </t>
  </si>
  <si>
    <t>of this benefice there may be additional charges</t>
  </si>
  <si>
    <t>Heating</t>
  </si>
  <si>
    <t>Would you like the church heating to be turned on?</t>
  </si>
  <si>
    <t>You will almost certainly need heating between October 1st and April 30th</t>
  </si>
  <si>
    <t>The month your wedding will take place (Jan=1, Dec=12)</t>
  </si>
  <si>
    <t>(1-12)</t>
  </si>
  <si>
    <t>Please answer the 14 questions below by completing the grey boxes.  The likely total price for your wedding based on these choices is shown above.</t>
  </si>
  <si>
    <t>Would you like us to provide an organist?</t>
  </si>
  <si>
    <t>Hymns are sung during the service; if you do not have your own musicians available, our organist is a must!</t>
  </si>
  <si>
    <t>Our organist has many of the normal pieces, but sometimes couples request new tunes.  Sheet music is recharged at cost.  Some songs are under copyright which require payment for lyric reproduction</t>
  </si>
  <si>
    <t>Sometimes couples need special licences instead: please check with the Rector.  They are more expensive.</t>
  </si>
  <si>
    <t>The verger is a church member who is familiar with the building and ready to greet and help guests on the day.</t>
  </si>
  <si>
    <t>Is there going to be a videographer?</t>
  </si>
  <si>
    <t>This doubles the organist's fee.  The Rector needs to see their copyright licence.</t>
  </si>
  <si>
    <t>Minimum</t>
  </si>
  <si>
    <t>(comprising marriage service, publication of banns and certificate)</t>
  </si>
  <si>
    <t>(assumes both partners are resident in the parish in which they will marry)</t>
  </si>
  <si>
    <t>N.B.  These are 2019 prices.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</si>
</sst>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theme="1"/>
      <name val="Calibri"/>
      <family val="2"/>
    </font>
    <font>
      <sz val="11"/>
      <color indexed="8"/>
      <name val="Calibri"/>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b/>
      <sz val="14"/>
      <color indexed="8"/>
      <name val="Calibri"/>
      <family val="2"/>
    </font>
    <font>
      <i/>
      <sz val="11"/>
      <color indexed="10"/>
      <name val="Calibri"/>
      <family val="2"/>
    </font>
    <font>
      <b/>
      <sz val="20"/>
      <color indexed="8"/>
      <name val="Calibri"/>
      <family val="2"/>
    </font>
    <font>
      <b/>
      <i/>
      <sz val="11"/>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4"/>
      <color theme="1"/>
      <name val="Calibri"/>
      <family val="2"/>
    </font>
    <font>
      <i/>
      <sz val="11"/>
      <color rgb="FFFF0000"/>
      <name val="Calibri"/>
      <family val="2"/>
    </font>
    <font>
      <b/>
      <sz val="20"/>
      <color theme="1"/>
      <name val="Calibri"/>
      <family val="2"/>
    </font>
    <font>
      <b/>
      <i/>
      <sz val="11"/>
      <color theme="4"/>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2">
    <xf numFmtId="0" fontId="0" fillId="0" borderId="0" xfId="0" applyFont="1" applyAlignment="1">
      <alignment/>
    </xf>
    <xf numFmtId="0" fontId="38" fillId="0" borderId="0" xfId="0" applyFont="1" applyAlignment="1">
      <alignment/>
    </xf>
    <xf numFmtId="0" fontId="0" fillId="0" borderId="0" xfId="0" applyAlignment="1">
      <alignment horizontal="center"/>
    </xf>
    <xf numFmtId="0" fontId="38" fillId="0" borderId="0" xfId="0" applyFont="1" applyAlignment="1">
      <alignment horizontal="center"/>
    </xf>
    <xf numFmtId="0" fontId="0" fillId="0" borderId="0" xfId="0" applyAlignment="1">
      <alignment wrapText="1"/>
    </xf>
    <xf numFmtId="0" fontId="0" fillId="0" borderId="0" xfId="0" applyAlignment="1">
      <alignment horizontal="center" vertical="center"/>
    </xf>
    <xf numFmtId="0" fontId="38" fillId="0" borderId="0" xfId="0" applyFont="1" applyAlignment="1">
      <alignment horizontal="center" vertical="center"/>
    </xf>
    <xf numFmtId="0" fontId="0" fillId="0" borderId="0" xfId="0" applyFill="1" applyAlignment="1">
      <alignment/>
    </xf>
    <xf numFmtId="0" fontId="0" fillId="0" borderId="0" xfId="0" applyAlignment="1">
      <alignment horizontal="left"/>
    </xf>
    <xf numFmtId="0" fontId="0" fillId="33" borderId="0" xfId="0" applyFill="1" applyAlignment="1">
      <alignment horizontal="center" vertical="center"/>
    </xf>
    <xf numFmtId="44" fontId="0" fillId="33" borderId="0" xfId="44" applyFont="1" applyFill="1" applyAlignment="1">
      <alignment horizontal="center" vertical="center"/>
    </xf>
    <xf numFmtId="44" fontId="0" fillId="0" borderId="0" xfId="44" applyFont="1" applyAlignment="1">
      <alignment horizontal="center" vertical="center"/>
    </xf>
    <xf numFmtId="44" fontId="0" fillId="0" borderId="0" xfId="44" applyFont="1" applyAlignment="1">
      <alignment/>
    </xf>
    <xf numFmtId="0" fontId="0" fillId="0" borderId="0" xfId="0" applyFont="1" applyAlignment="1">
      <alignment horizontal="center" vertical="center"/>
    </xf>
    <xf numFmtId="0" fontId="40" fillId="0" borderId="0" xfId="0" applyFont="1" applyAlignment="1">
      <alignment horizontal="left"/>
    </xf>
    <xf numFmtId="0" fontId="40" fillId="0" borderId="0" xfId="0" applyFont="1" applyAlignment="1">
      <alignment/>
    </xf>
    <xf numFmtId="0" fontId="40" fillId="0" borderId="0" xfId="0" applyFont="1" applyFill="1" applyAlignment="1">
      <alignment/>
    </xf>
    <xf numFmtId="0" fontId="40" fillId="0" borderId="0" xfId="0" applyFont="1" applyAlignment="1">
      <alignment horizontal="center"/>
    </xf>
    <xf numFmtId="44" fontId="40" fillId="0" borderId="0" xfId="44" applyFont="1" applyAlignment="1">
      <alignment/>
    </xf>
    <xf numFmtId="0" fontId="38" fillId="0" borderId="0" xfId="0" applyFont="1" applyAlignment="1">
      <alignment/>
    </xf>
    <xf numFmtId="0" fontId="41" fillId="0" borderId="0" xfId="0" applyFont="1" applyAlignment="1">
      <alignment/>
    </xf>
    <xf numFmtId="0" fontId="41" fillId="0" borderId="0" xfId="0" applyFont="1" applyAlignment="1">
      <alignment horizontal="center"/>
    </xf>
    <xf numFmtId="44" fontId="41" fillId="0" borderId="0" xfId="44" applyFont="1" applyAlignment="1">
      <alignment horizontal="center" vertical="center"/>
    </xf>
    <xf numFmtId="0" fontId="0" fillId="0" borderId="0" xfId="0" applyAlignment="1">
      <alignment vertical="center" wrapText="1"/>
    </xf>
    <xf numFmtId="0" fontId="42" fillId="0" borderId="0" xfId="0" applyFont="1" applyAlignment="1">
      <alignment/>
    </xf>
    <xf numFmtId="44" fontId="0" fillId="34" borderId="0" xfId="44" applyFont="1" applyFill="1" applyAlignment="1">
      <alignment/>
    </xf>
    <xf numFmtId="0" fontId="0" fillId="0" borderId="0" xfId="0" applyFont="1" applyAlignment="1">
      <alignment vertical="center" wrapText="1"/>
    </xf>
    <xf numFmtId="0" fontId="0" fillId="0" borderId="0" xfId="0" applyAlignment="1">
      <alignment vertical="center"/>
    </xf>
    <xf numFmtId="0" fontId="43" fillId="0" borderId="0" xfId="0" applyFont="1" applyFill="1" applyAlignment="1">
      <alignment horizontal="center" vertical="center"/>
    </xf>
    <xf numFmtId="0" fontId="44" fillId="0" borderId="0" xfId="0" applyFont="1" applyAlignment="1">
      <alignment horizontal="center" vertical="center" wrapText="1"/>
    </xf>
    <xf numFmtId="0" fontId="40" fillId="0" borderId="0" xfId="0" applyFont="1" applyAlignment="1">
      <alignment horizontal="center" vertical="center" wrapText="1"/>
    </xf>
    <xf numFmtId="4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14</xdr:row>
      <xdr:rowOff>180975</xdr:rowOff>
    </xdr:from>
    <xdr:to>
      <xdr:col>4</xdr:col>
      <xdr:colOff>523875</xdr:colOff>
      <xdr:row>14</xdr:row>
      <xdr:rowOff>419100</xdr:rowOff>
    </xdr:to>
    <xdr:sp>
      <xdr:nvSpPr>
        <xdr:cNvPr id="1" name="Left Arrow 1"/>
        <xdr:cNvSpPr>
          <a:spLocks/>
        </xdr:cNvSpPr>
      </xdr:nvSpPr>
      <xdr:spPr>
        <a:xfrm>
          <a:off x="4029075" y="3657600"/>
          <a:ext cx="447675" cy="238125"/>
        </a:xfrm>
        <a:prstGeom prst="leftArrow">
          <a:avLst>
            <a:gd name="adj" fmla="val -234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66675</xdr:colOff>
      <xdr:row>28</xdr:row>
      <xdr:rowOff>219075</xdr:rowOff>
    </xdr:from>
    <xdr:to>
      <xdr:col>4</xdr:col>
      <xdr:colOff>514350</xdr:colOff>
      <xdr:row>28</xdr:row>
      <xdr:rowOff>457200</xdr:rowOff>
    </xdr:to>
    <xdr:sp>
      <xdr:nvSpPr>
        <xdr:cNvPr id="2" name="Left Arrow 2"/>
        <xdr:cNvSpPr>
          <a:spLocks/>
        </xdr:cNvSpPr>
      </xdr:nvSpPr>
      <xdr:spPr>
        <a:xfrm>
          <a:off x="4019550" y="9744075"/>
          <a:ext cx="447675" cy="238125"/>
        </a:xfrm>
        <a:prstGeom prst="leftArrow">
          <a:avLst>
            <a:gd name="adj" fmla="val -234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66675</xdr:colOff>
      <xdr:row>29</xdr:row>
      <xdr:rowOff>590550</xdr:rowOff>
    </xdr:from>
    <xdr:to>
      <xdr:col>4</xdr:col>
      <xdr:colOff>514350</xdr:colOff>
      <xdr:row>29</xdr:row>
      <xdr:rowOff>828675</xdr:rowOff>
    </xdr:to>
    <xdr:sp>
      <xdr:nvSpPr>
        <xdr:cNvPr id="3" name="Left Arrow 3"/>
        <xdr:cNvSpPr>
          <a:spLocks/>
        </xdr:cNvSpPr>
      </xdr:nvSpPr>
      <xdr:spPr>
        <a:xfrm>
          <a:off x="4019550" y="10763250"/>
          <a:ext cx="447675" cy="238125"/>
        </a:xfrm>
        <a:prstGeom prst="leftArrow">
          <a:avLst>
            <a:gd name="adj" fmla="val -234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57150</xdr:colOff>
      <xdr:row>30</xdr:row>
      <xdr:rowOff>257175</xdr:rowOff>
    </xdr:from>
    <xdr:to>
      <xdr:col>4</xdr:col>
      <xdr:colOff>504825</xdr:colOff>
      <xdr:row>30</xdr:row>
      <xdr:rowOff>495300</xdr:rowOff>
    </xdr:to>
    <xdr:sp>
      <xdr:nvSpPr>
        <xdr:cNvPr id="4" name="Left Arrow 4"/>
        <xdr:cNvSpPr>
          <a:spLocks/>
        </xdr:cNvSpPr>
      </xdr:nvSpPr>
      <xdr:spPr>
        <a:xfrm>
          <a:off x="4010025" y="11830050"/>
          <a:ext cx="447675" cy="238125"/>
        </a:xfrm>
        <a:prstGeom prst="leftArrow">
          <a:avLst>
            <a:gd name="adj" fmla="val -234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76200</xdr:colOff>
      <xdr:row>33</xdr:row>
      <xdr:rowOff>457200</xdr:rowOff>
    </xdr:from>
    <xdr:to>
      <xdr:col>4</xdr:col>
      <xdr:colOff>523875</xdr:colOff>
      <xdr:row>33</xdr:row>
      <xdr:rowOff>695325</xdr:rowOff>
    </xdr:to>
    <xdr:sp>
      <xdr:nvSpPr>
        <xdr:cNvPr id="5" name="Left Arrow 5"/>
        <xdr:cNvSpPr>
          <a:spLocks/>
        </xdr:cNvSpPr>
      </xdr:nvSpPr>
      <xdr:spPr>
        <a:xfrm>
          <a:off x="4029075" y="13173075"/>
          <a:ext cx="447675" cy="238125"/>
        </a:xfrm>
        <a:prstGeom prst="leftArrow">
          <a:avLst>
            <a:gd name="adj" fmla="val -234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76200</xdr:colOff>
      <xdr:row>21</xdr:row>
      <xdr:rowOff>209550</xdr:rowOff>
    </xdr:from>
    <xdr:to>
      <xdr:col>4</xdr:col>
      <xdr:colOff>523875</xdr:colOff>
      <xdr:row>21</xdr:row>
      <xdr:rowOff>447675</xdr:rowOff>
    </xdr:to>
    <xdr:sp>
      <xdr:nvSpPr>
        <xdr:cNvPr id="6" name="Left Arrow 6"/>
        <xdr:cNvSpPr>
          <a:spLocks/>
        </xdr:cNvSpPr>
      </xdr:nvSpPr>
      <xdr:spPr>
        <a:xfrm>
          <a:off x="4029075" y="6010275"/>
          <a:ext cx="447675" cy="238125"/>
        </a:xfrm>
        <a:prstGeom prst="leftArrow">
          <a:avLst>
            <a:gd name="adj" fmla="val -234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66675</xdr:colOff>
      <xdr:row>23</xdr:row>
      <xdr:rowOff>266700</xdr:rowOff>
    </xdr:from>
    <xdr:to>
      <xdr:col>4</xdr:col>
      <xdr:colOff>514350</xdr:colOff>
      <xdr:row>23</xdr:row>
      <xdr:rowOff>504825</xdr:rowOff>
    </xdr:to>
    <xdr:sp>
      <xdr:nvSpPr>
        <xdr:cNvPr id="7" name="Left Arrow 7"/>
        <xdr:cNvSpPr>
          <a:spLocks/>
        </xdr:cNvSpPr>
      </xdr:nvSpPr>
      <xdr:spPr>
        <a:xfrm>
          <a:off x="4019550" y="7267575"/>
          <a:ext cx="447675" cy="238125"/>
        </a:xfrm>
        <a:prstGeom prst="leftArrow">
          <a:avLst>
            <a:gd name="adj" fmla="val -234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76200</xdr:colOff>
      <xdr:row>24</xdr:row>
      <xdr:rowOff>285750</xdr:rowOff>
    </xdr:from>
    <xdr:to>
      <xdr:col>4</xdr:col>
      <xdr:colOff>523875</xdr:colOff>
      <xdr:row>24</xdr:row>
      <xdr:rowOff>523875</xdr:rowOff>
    </xdr:to>
    <xdr:sp>
      <xdr:nvSpPr>
        <xdr:cNvPr id="8" name="Left Arrow 8"/>
        <xdr:cNvSpPr>
          <a:spLocks/>
        </xdr:cNvSpPr>
      </xdr:nvSpPr>
      <xdr:spPr>
        <a:xfrm>
          <a:off x="4029075" y="8067675"/>
          <a:ext cx="447675" cy="238125"/>
        </a:xfrm>
        <a:prstGeom prst="leftArrow">
          <a:avLst>
            <a:gd name="adj" fmla="val -234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66675</xdr:colOff>
      <xdr:row>13</xdr:row>
      <xdr:rowOff>266700</xdr:rowOff>
    </xdr:from>
    <xdr:to>
      <xdr:col>4</xdr:col>
      <xdr:colOff>514350</xdr:colOff>
      <xdr:row>13</xdr:row>
      <xdr:rowOff>504825</xdr:rowOff>
    </xdr:to>
    <xdr:sp>
      <xdr:nvSpPr>
        <xdr:cNvPr id="9" name="Left Arrow 10"/>
        <xdr:cNvSpPr>
          <a:spLocks/>
        </xdr:cNvSpPr>
      </xdr:nvSpPr>
      <xdr:spPr>
        <a:xfrm>
          <a:off x="4019550" y="2981325"/>
          <a:ext cx="447675" cy="238125"/>
        </a:xfrm>
        <a:prstGeom prst="leftArrow">
          <a:avLst>
            <a:gd name="adj" fmla="val -234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85725</xdr:colOff>
      <xdr:row>25</xdr:row>
      <xdr:rowOff>161925</xdr:rowOff>
    </xdr:from>
    <xdr:to>
      <xdr:col>4</xdr:col>
      <xdr:colOff>533400</xdr:colOff>
      <xdr:row>25</xdr:row>
      <xdr:rowOff>400050</xdr:rowOff>
    </xdr:to>
    <xdr:sp>
      <xdr:nvSpPr>
        <xdr:cNvPr id="10" name="Left Arrow 11"/>
        <xdr:cNvSpPr>
          <a:spLocks/>
        </xdr:cNvSpPr>
      </xdr:nvSpPr>
      <xdr:spPr>
        <a:xfrm>
          <a:off x="4038600" y="8743950"/>
          <a:ext cx="447675" cy="238125"/>
        </a:xfrm>
        <a:prstGeom prst="leftArrow">
          <a:avLst>
            <a:gd name="adj" fmla="val -234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34"/>
  <sheetViews>
    <sheetView tabSelected="1" zoomScalePageLayoutView="0" workbookViewId="0" topLeftCell="A1">
      <pane ySplit="6" topLeftCell="A7" activePane="bottomLeft" state="frozen"/>
      <selection pane="topLeft" activeCell="A1" sqref="A1"/>
      <selection pane="bottomLeft" activeCell="D11" sqref="D11"/>
    </sheetView>
  </sheetViews>
  <sheetFormatPr defaultColWidth="9.140625" defaultRowHeight="15"/>
  <cols>
    <col min="1" max="1" width="9.140625" style="13" customWidth="1"/>
    <col min="2" max="2" width="28.7109375" style="0" bestFit="1" customWidth="1"/>
    <col min="3" max="3" width="9.140625" style="2" customWidth="1"/>
    <col min="4" max="4" width="12.28125" style="5" bestFit="1" customWidth="1"/>
    <col min="5" max="5" width="8.8515625" style="7" customWidth="1"/>
    <col min="8" max="8" width="9.140625" style="0" customWidth="1"/>
    <col min="11" max="11" width="9.140625" style="0" customWidth="1"/>
    <col min="14" max="14" width="9.140625" style="0" customWidth="1"/>
  </cols>
  <sheetData>
    <row r="2" spans="2:14" ht="18.75">
      <c r="B2" s="20" t="s">
        <v>37</v>
      </c>
      <c r="C2" s="21" t="s">
        <v>25</v>
      </c>
      <c r="D2" s="22">
        <f>J2+J3+J4</f>
        <v>639</v>
      </c>
      <c r="F2" s="14" t="s">
        <v>26</v>
      </c>
      <c r="G2" s="15"/>
      <c r="H2" s="16"/>
      <c r="I2" s="17" t="s">
        <v>23</v>
      </c>
      <c r="J2" s="18">
        <f>+'2019 Figures'!BB96</f>
        <v>489</v>
      </c>
      <c r="K2" s="16"/>
      <c r="L2" s="15" t="s">
        <v>45</v>
      </c>
      <c r="N2" s="15"/>
    </row>
    <row r="3" spans="2:12" ht="15">
      <c r="B3" s="24">
        <f>+'2019 Figures'!AT97</f>
      </c>
      <c r="C3" s="3"/>
      <c r="D3" s="6"/>
      <c r="I3" s="15" t="s">
        <v>24</v>
      </c>
      <c r="J3" s="18">
        <f>+'2019 Figures'!BE96</f>
        <v>150</v>
      </c>
      <c r="L3" s="15" t="s">
        <v>46</v>
      </c>
    </row>
    <row r="4" spans="2:12" ht="15">
      <c r="B4" s="24"/>
      <c r="C4" s="3"/>
      <c r="D4" s="6"/>
      <c r="I4" s="15" t="s">
        <v>7</v>
      </c>
      <c r="J4" s="18">
        <f>+'2019 Figures'!BH96</f>
        <v>0</v>
      </c>
      <c r="L4" s="15" t="s">
        <v>43</v>
      </c>
    </row>
    <row r="5" spans="2:12" ht="15">
      <c r="B5" s="1" t="s">
        <v>63</v>
      </c>
      <c r="L5" s="15" t="s">
        <v>44</v>
      </c>
    </row>
    <row r="6" ht="15">
      <c r="L6" s="15"/>
    </row>
    <row r="8" ht="15">
      <c r="B8" s="15" t="s">
        <v>52</v>
      </c>
    </row>
    <row r="9" ht="15">
      <c r="B9" s="15" t="s">
        <v>36</v>
      </c>
    </row>
    <row r="10" ht="15">
      <c r="B10" s="15"/>
    </row>
    <row r="11" spans="1:4" ht="30">
      <c r="A11" s="13">
        <v>1</v>
      </c>
      <c r="B11" s="26" t="s">
        <v>50</v>
      </c>
      <c r="C11" s="5" t="s">
        <v>51</v>
      </c>
      <c r="D11" s="9">
        <v>6</v>
      </c>
    </row>
    <row r="13" ht="15">
      <c r="B13" s="1" t="s">
        <v>31</v>
      </c>
    </row>
    <row r="14" spans="1:8" ht="60" customHeight="1">
      <c r="A14" s="13">
        <v>2</v>
      </c>
      <c r="B14" s="27" t="s">
        <v>12</v>
      </c>
      <c r="C14" s="5" t="s">
        <v>13</v>
      </c>
      <c r="D14" s="9" t="s">
        <v>27</v>
      </c>
      <c r="F14" s="30" t="s">
        <v>56</v>
      </c>
      <c r="G14" s="30"/>
      <c r="H14" s="30"/>
    </row>
    <row r="15" spans="1:8" ht="46.5" customHeight="1">
      <c r="A15" s="13">
        <v>3</v>
      </c>
      <c r="B15" s="4" t="s">
        <v>14</v>
      </c>
      <c r="C15" s="5" t="s">
        <v>13</v>
      </c>
      <c r="D15" s="9" t="s">
        <v>28</v>
      </c>
      <c r="F15" s="30" t="s">
        <v>35</v>
      </c>
      <c r="G15" s="30"/>
      <c r="H15" s="30"/>
    </row>
    <row r="16" spans="2:3" ht="15">
      <c r="B16" s="4"/>
      <c r="C16" s="5"/>
    </row>
    <row r="17" spans="2:3" ht="15">
      <c r="B17" s="1" t="s">
        <v>32</v>
      </c>
      <c r="C17" s="5"/>
    </row>
    <row r="18" spans="1:4" ht="30">
      <c r="A18" s="13">
        <v>4</v>
      </c>
      <c r="B18" s="4" t="s">
        <v>41</v>
      </c>
      <c r="C18" s="5" t="s">
        <v>13</v>
      </c>
      <c r="D18" s="9" t="str">
        <f>IF(D15="N","Y","N")</f>
        <v>Y</v>
      </c>
    </row>
    <row r="19" spans="1:4" ht="46.5" customHeight="1">
      <c r="A19" s="13">
        <v>5</v>
      </c>
      <c r="B19" s="4" t="s">
        <v>42</v>
      </c>
      <c r="C19" s="5" t="s">
        <v>15</v>
      </c>
      <c r="D19" s="9">
        <v>0</v>
      </c>
    </row>
    <row r="20" spans="2:3" ht="15">
      <c r="B20" s="4"/>
      <c r="C20" s="5"/>
    </row>
    <row r="21" spans="2:3" ht="15">
      <c r="B21" s="19" t="s">
        <v>34</v>
      </c>
      <c r="C21" s="5"/>
    </row>
    <row r="22" spans="1:8" ht="48" customHeight="1">
      <c r="A22" s="13">
        <v>6</v>
      </c>
      <c r="B22" s="26" t="s">
        <v>48</v>
      </c>
      <c r="C22" s="5" t="s">
        <v>13</v>
      </c>
      <c r="D22" s="9" t="str">
        <f>IF(D$18="N","N",IF(D11&lt;5,"Y",IF(D11&gt;9,"Y","N")))</f>
        <v>N</v>
      </c>
      <c r="F22" s="30" t="s">
        <v>49</v>
      </c>
      <c r="G22" s="30"/>
      <c r="H22" s="30"/>
    </row>
    <row r="23" spans="1:8" ht="46.5" customHeight="1">
      <c r="A23" s="13">
        <v>7</v>
      </c>
      <c r="B23" s="23" t="s">
        <v>16</v>
      </c>
      <c r="C23" s="5" t="s">
        <v>13</v>
      </c>
      <c r="D23" s="9" t="str">
        <f>IF(D$18="N","N","Y")</f>
        <v>Y</v>
      </c>
      <c r="E23" s="28" t="str">
        <f>IF(D23="Y","&lt;==","")</f>
        <v>&lt;==</v>
      </c>
      <c r="F23" s="30" t="str">
        <f>IF(D23="Y","Check this.  There is only one bell at Wareside and we make no charge to ring it.","")</f>
        <v>Check this.  There is only one bell at Wareside and we make no charge to ring it.</v>
      </c>
      <c r="G23" s="30"/>
      <c r="H23" s="30"/>
    </row>
    <row r="24" spans="1:8" ht="61.5" customHeight="1">
      <c r="A24" s="13">
        <v>8</v>
      </c>
      <c r="B24" s="23" t="s">
        <v>53</v>
      </c>
      <c r="C24" s="5" t="s">
        <v>13</v>
      </c>
      <c r="D24" s="9" t="str">
        <f>IF(D$18="N","N","Y")</f>
        <v>Y</v>
      </c>
      <c r="F24" s="30" t="s">
        <v>54</v>
      </c>
      <c r="G24" s="30"/>
      <c r="H24" s="30"/>
    </row>
    <row r="25" spans="1:8" ht="63" customHeight="1">
      <c r="A25" s="13">
        <v>9</v>
      </c>
      <c r="B25" s="23" t="s">
        <v>17</v>
      </c>
      <c r="C25" s="5" t="s">
        <v>13</v>
      </c>
      <c r="D25" s="9" t="str">
        <f>IF(D$18="N","N","Y")</f>
        <v>Y</v>
      </c>
      <c r="F25" s="30" t="s">
        <v>57</v>
      </c>
      <c r="G25" s="30"/>
      <c r="H25" s="30"/>
    </row>
    <row r="26" spans="1:8" ht="44.25" customHeight="1">
      <c r="A26" s="13">
        <v>10</v>
      </c>
      <c r="B26" s="23" t="s">
        <v>58</v>
      </c>
      <c r="C26" s="5" t="s">
        <v>13</v>
      </c>
      <c r="D26" s="9" t="s">
        <v>28</v>
      </c>
      <c r="F26" s="30" t="s">
        <v>59</v>
      </c>
      <c r="G26" s="30"/>
      <c r="H26" s="30"/>
    </row>
    <row r="27" ht="15">
      <c r="C27" s="5"/>
    </row>
    <row r="28" spans="2:3" ht="15">
      <c r="B28" s="19" t="s">
        <v>33</v>
      </c>
      <c r="C28" s="6"/>
    </row>
    <row r="29" spans="1:8" ht="51" customHeight="1">
      <c r="A29" s="13">
        <v>11</v>
      </c>
      <c r="B29" s="23" t="s">
        <v>18</v>
      </c>
      <c r="C29" s="5" t="s">
        <v>13</v>
      </c>
      <c r="D29" s="9" t="s">
        <v>28</v>
      </c>
      <c r="F29" s="30" t="s">
        <v>38</v>
      </c>
      <c r="G29" s="30"/>
      <c r="H29" s="30"/>
    </row>
    <row r="30" spans="1:8" ht="110.25" customHeight="1">
      <c r="A30" s="13">
        <v>12</v>
      </c>
      <c r="B30" s="23" t="s">
        <v>19</v>
      </c>
      <c r="C30" s="5" t="s">
        <v>13</v>
      </c>
      <c r="D30" s="9" t="s">
        <v>28</v>
      </c>
      <c r="F30" s="30" t="s">
        <v>55</v>
      </c>
      <c r="G30" s="30"/>
      <c r="H30" s="30"/>
    </row>
    <row r="31" spans="1:8" ht="60">
      <c r="A31" s="13">
        <v>13</v>
      </c>
      <c r="B31" s="4" t="s">
        <v>20</v>
      </c>
      <c r="C31" s="5" t="s">
        <v>13</v>
      </c>
      <c r="D31" s="9" t="s">
        <v>28</v>
      </c>
      <c r="F31" s="30" t="s">
        <v>39</v>
      </c>
      <c r="G31" s="30"/>
      <c r="H31" s="30"/>
    </row>
    <row r="34" spans="1:12" ht="90" customHeight="1">
      <c r="A34" s="13">
        <v>14</v>
      </c>
      <c r="B34" s="23" t="s">
        <v>21</v>
      </c>
      <c r="D34" s="10">
        <v>0</v>
      </c>
      <c r="F34" s="30" t="s">
        <v>40</v>
      </c>
      <c r="G34" s="30"/>
      <c r="H34" s="30"/>
      <c r="J34" s="29">
        <f>IF(D34&gt;0,"Thank you.  If you are a UK tax payer, please consider making this donation with Gift-Aid so we can reclaim a further 25% from the tax man.","")</f>
      </c>
      <c r="K34" s="29"/>
      <c r="L34" s="29"/>
    </row>
  </sheetData>
  <sheetProtection/>
  <mergeCells count="12">
    <mergeCell ref="F14:H14"/>
    <mergeCell ref="F26:H26"/>
    <mergeCell ref="J34:L34"/>
    <mergeCell ref="F15:H15"/>
    <mergeCell ref="F29:H29"/>
    <mergeCell ref="F30:H30"/>
    <mergeCell ref="F31:H31"/>
    <mergeCell ref="F34:H34"/>
    <mergeCell ref="F23:H23"/>
    <mergeCell ref="F22:H22"/>
    <mergeCell ref="F25:H25"/>
    <mergeCell ref="F24:H24"/>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S95:BH120"/>
  <sheetViews>
    <sheetView zoomScalePageLayoutView="0" workbookViewId="0" topLeftCell="A1">
      <selection activeCell="A1" sqref="A1"/>
    </sheetView>
  </sheetViews>
  <sheetFormatPr defaultColWidth="9.140625" defaultRowHeight="15"/>
  <cols>
    <col min="3" max="3" width="18.8515625" style="0" bestFit="1" customWidth="1"/>
    <col min="4" max="4" width="9.140625" style="12" customWidth="1"/>
    <col min="6" max="6" width="9.140625" style="12" customWidth="1"/>
    <col min="47" max="47" width="23.8515625" style="0" bestFit="1" customWidth="1"/>
  </cols>
  <sheetData>
    <row r="95" spans="45:49" ht="15">
      <c r="AS95" s="13"/>
      <c r="AU95" s="2"/>
      <c r="AV95" s="5"/>
      <c r="AW95" s="7"/>
    </row>
    <row r="96" spans="45:60" ht="15">
      <c r="AS96" s="13"/>
      <c r="AT96" t="s">
        <v>22</v>
      </c>
      <c r="AU96" s="2" t="s">
        <v>25</v>
      </c>
      <c r="AV96" s="11">
        <f>BB96+BE96+BH96</f>
        <v>639</v>
      </c>
      <c r="AW96" s="7"/>
      <c r="AX96" s="8" t="s">
        <v>26</v>
      </c>
      <c r="AZ96" s="7"/>
      <c r="BA96" s="2" t="s">
        <v>23</v>
      </c>
      <c r="BB96" s="12">
        <f>+SUM(AX100:AX104)</f>
        <v>489</v>
      </c>
      <c r="BC96" s="7"/>
      <c r="BD96" t="s">
        <v>24</v>
      </c>
      <c r="BE96" s="12">
        <f>+SUM(AX105:AX111)</f>
        <v>150</v>
      </c>
      <c r="BG96" t="s">
        <v>7</v>
      </c>
      <c r="BH96" s="12">
        <f>+AX120</f>
        <v>0</v>
      </c>
    </row>
    <row r="97" spans="45:49" ht="15">
      <c r="AS97" s="13"/>
      <c r="AT97">
        <f>IF(SUM(AX114:AX116)&gt;0,"Plus unknown items 9-11 below.","")</f>
      </c>
      <c r="AU97" s="2"/>
      <c r="AV97" s="5"/>
      <c r="AW97" s="7"/>
    </row>
    <row r="98" spans="48:50" ht="15">
      <c r="AV98" s="12"/>
      <c r="AX98" s="12"/>
    </row>
    <row r="99" spans="48:50" ht="15">
      <c r="AV99" s="12"/>
      <c r="AX99" s="12"/>
    </row>
    <row r="100" spans="47:56" ht="15">
      <c r="AU100" t="s">
        <v>29</v>
      </c>
      <c r="AV100" s="25">
        <v>30</v>
      </c>
      <c r="AX100" s="12">
        <f>+IF(Calculator!D14="Y",'2019 Figures'!AV100,0)</f>
        <v>30</v>
      </c>
      <c r="BA100" t="s">
        <v>60</v>
      </c>
      <c r="BB100" s="31">
        <f>+AV100+AV103+AV104</f>
        <v>489</v>
      </c>
      <c r="BD100" t="s">
        <v>61</v>
      </c>
    </row>
    <row r="101" spans="47:56" ht="15">
      <c r="AU101" t="s">
        <v>0</v>
      </c>
      <c r="AV101" s="25">
        <v>14</v>
      </c>
      <c r="AX101" s="12">
        <f>+IF(Calculator!D15="Y",'2019 Figures'!AV101,0)</f>
        <v>0</v>
      </c>
      <c r="BD101" t="s">
        <v>62</v>
      </c>
    </row>
    <row r="102" spans="48:50" ht="15">
      <c r="AV102" s="12"/>
      <c r="AX102" s="12"/>
    </row>
    <row r="103" spans="47:50" ht="15">
      <c r="AU103" t="s">
        <v>1</v>
      </c>
      <c r="AV103" s="25">
        <v>455</v>
      </c>
      <c r="AX103" s="12">
        <f>+IF(Calculator!D18="Y",'2019 Figures'!AV103,0)</f>
        <v>455</v>
      </c>
    </row>
    <row r="104" spans="47:50" ht="15">
      <c r="AU104" t="s">
        <v>2</v>
      </c>
      <c r="AV104" s="25">
        <v>4</v>
      </c>
      <c r="AX104" s="12">
        <f>+IF(Calculator!D18="Y",'2019 Figures'!AV104,0)</f>
        <v>4</v>
      </c>
    </row>
    <row r="105" spans="47:50" ht="15">
      <c r="AU105" t="s">
        <v>30</v>
      </c>
      <c r="AV105" s="25">
        <v>10</v>
      </c>
      <c r="AX105" s="12">
        <f>+AV105*Calculator!D19</f>
        <v>0</v>
      </c>
    </row>
    <row r="106" spans="47:50" ht="15">
      <c r="AU106" t="s">
        <v>47</v>
      </c>
      <c r="AV106" s="25">
        <v>50</v>
      </c>
      <c r="AX106" s="12">
        <f>+IF(Calculator!D22="Y",'2019 Figures'!AV106,0)</f>
        <v>0</v>
      </c>
    </row>
    <row r="107" spans="47:50" ht="15">
      <c r="AU107" t="s">
        <v>3</v>
      </c>
      <c r="AV107" s="25">
        <v>100</v>
      </c>
      <c r="AX107" s="12">
        <f>+IF(Calculator!D23="Y",'2019 Figures'!AV107,0)</f>
        <v>100</v>
      </c>
    </row>
    <row r="108" spans="47:50" ht="15">
      <c r="AU108" t="s">
        <v>5</v>
      </c>
      <c r="AV108" s="25">
        <v>30</v>
      </c>
      <c r="AX108" s="12">
        <f>+IF(Calculator!D24="Y",'2019 Figures'!AV108,0)</f>
        <v>30</v>
      </c>
    </row>
    <row r="109" spans="47:50" ht="15">
      <c r="AU109" t="s">
        <v>4</v>
      </c>
      <c r="AV109" s="25">
        <v>20</v>
      </c>
      <c r="AX109" s="12">
        <f>+IF(Calculator!D25="Y",'2019 Figures'!AV109,0)</f>
        <v>20</v>
      </c>
    </row>
    <row r="110" spans="48:50" ht="15">
      <c r="AV110" s="12"/>
      <c r="AX110" s="12"/>
    </row>
    <row r="111" spans="47:50" ht="15">
      <c r="AU111" t="s">
        <v>6</v>
      </c>
      <c r="AV111" s="12">
        <f>+AV108</f>
        <v>30</v>
      </c>
      <c r="AX111" s="12">
        <f>+IF(Calculator!D26="Y",'2019 Figures'!AV111,0)</f>
        <v>0</v>
      </c>
    </row>
    <row r="112" spans="48:50" ht="15">
      <c r="AV112" s="12"/>
      <c r="AX112" s="12"/>
    </row>
    <row r="113" spans="47:50" ht="15">
      <c r="AU113" s="1" t="s">
        <v>8</v>
      </c>
      <c r="AV113" s="12"/>
      <c r="AX113" s="12"/>
    </row>
    <row r="114" spans="47:50" ht="15">
      <c r="AU114" t="s">
        <v>9</v>
      </c>
      <c r="AV114" s="12">
        <v>1</v>
      </c>
      <c r="AX114" s="12">
        <f>+IF(Calculator!D29="Y",'2019 Figures'!AV114,0)</f>
        <v>0</v>
      </c>
    </row>
    <row r="115" spans="47:50" ht="15">
      <c r="AU115" t="s">
        <v>10</v>
      </c>
      <c r="AV115" s="12">
        <v>1</v>
      </c>
      <c r="AX115" s="12">
        <f>+IF(Calculator!D30="Y",'2019 Figures'!AV115,0)</f>
        <v>0</v>
      </c>
    </row>
    <row r="116" spans="47:50" ht="15">
      <c r="AU116" t="s">
        <v>11</v>
      </c>
      <c r="AV116" s="12">
        <v>1</v>
      </c>
      <c r="AX116" s="12">
        <f>+IF(Calculator!D31="Y",'2019 Figures'!AV116,0)</f>
        <v>0</v>
      </c>
    </row>
    <row r="117" spans="48:50" ht="15">
      <c r="AV117" s="12"/>
      <c r="AX117" s="12"/>
    </row>
    <row r="118" spans="48:50" ht="15">
      <c r="AV118" s="12"/>
      <c r="AX118" s="12"/>
    </row>
    <row r="119" spans="48:50" ht="15">
      <c r="AV119" s="12"/>
      <c r="AX119" s="12"/>
    </row>
    <row r="120" spans="47:50" ht="15">
      <c r="AU120" t="s">
        <v>7</v>
      </c>
      <c r="AV120" s="12"/>
      <c r="AX120" s="12">
        <f>+Calculator!D34</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Dunstan</dc:creator>
  <cp:keywords/>
  <dc:description/>
  <cp:lastModifiedBy>Mark Dunstan</cp:lastModifiedBy>
  <dcterms:created xsi:type="dcterms:W3CDTF">2014-08-18T14:31:45Z</dcterms:created>
  <dcterms:modified xsi:type="dcterms:W3CDTF">2019-02-27T08:42:32Z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fb99deab-49da-4107-8093-7a5ff087d855</vt:lpwstr>
  </property>
</Properties>
</file>